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<sst xmlns="http://schemas.openxmlformats.org/spreadsheetml/2006/main" count="163" uniqueCount="112">
  <si>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</si>
  <si>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</si>
  <si>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</si>
  <si>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</si>
  <si>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</si>
  <si>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</si>
  <si>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</si>
  <si>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</si>
  <si>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</si>
  <si>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</si>
  <si>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</si>
  <si>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</si>
  <si>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</si>
  <si>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</si>
  <si>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</si>
  <si>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</si>
  <si>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</si>
  <si>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</si>
  <si>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</si>
  <si>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</si>
  <si>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</si>
  <si>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</si>
  <si>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</si>
  <si>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</si>
  <si>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</si>
  <si>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</si>
  <si>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</si>
  <si>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</si>
  <si>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</si>
  <si>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</si>
  <si>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</si>
  <si>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</si>
  <si>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</si>
  <si>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</si>
  <si>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</si>
  <si>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</si>
  <si>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</si>
  <si>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</si>
  <si>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</si>
  <si>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</si>
  <si>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</si>
  <si>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</si>
  <si>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</si>
  <si>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</si>
  <si>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</si>
  <si>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</si>
  <si>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</si>
  <si>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</si>
  <si>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</si>
  <si>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</si>
  <si>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</si>
  <si>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</si>
  <si>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</si>
  <si>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</si>
  <si>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</si>
  <si>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</si>
  <si>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</si>
  <si>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</si>
  <si>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</si>
  <si>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</si>
  <si>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</si>
  <si>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</si>
  <si>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</si>
  <si>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</si>
  <si>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</si>
  <si>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</si>
  <si>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</si>
  <si>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</si>
  <si>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</si>
  <si>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</si>
  <si>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</si>
  <si>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</si>
  <si>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</si>
  <si>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</si>
  <si>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</si>
  <si>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</si>
  <si>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</si>
  <si>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</si>
  <si>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</si>
  <si>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</si>
  <si>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</si>
  <si>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</si>
  <si>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</si>
  <si>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</si>
  <si>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</si>
  <si>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</si>
  <si>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</si>
  <si>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</si>
  <si>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</si>
  <si>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</si>
  <si>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</si>
  <si>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</si>
  <si>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</si>
  <si>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</si>
  <si>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</si>
  <si>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</si>
  <si>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</si>
  <si>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</si>
  <si>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</si>
  <si>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</si>
  <si>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</si>
  <si>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</si>
  <si>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</si>
  <si>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</si>
  <si>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</si>
  <si>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</si>
  <si>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</si>
  <si>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</si>
  <si>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</si>
  <si>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</si>
  <si>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</si>
  <si>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29.05.2017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</si>
</sst>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10635240"/>
        <c:axId val="2228905"/>
      </c:bar3DChart>
      <c:catAx>
        <c:axId val="1063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8905"/>
        <c:crosses val="autoZero"/>
        <c:auto val="1"/>
        <c:lblOffset val="100"/>
        <c:tickLblSkip val="1"/>
        <c:noMultiLvlLbl val="0"/>
      </c:catAx>
      <c:valAx>
        <c:axId val="2228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52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59938722"/>
        <c:axId val="61063955"/>
      </c:bar3DChart>
      <c:catAx>
        <c:axId val="5993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63955"/>
        <c:crosses val="autoZero"/>
        <c:auto val="1"/>
        <c:lblOffset val="100"/>
        <c:tickLblSkip val="1"/>
        <c:noMultiLvlLbl val="0"/>
      </c:catAx>
      <c:valAx>
        <c:axId val="61063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38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58093372"/>
        <c:axId val="22987869"/>
      </c:bar3DChart>
      <c:catAx>
        <c:axId val="5809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87869"/>
        <c:crosses val="autoZero"/>
        <c:auto val="1"/>
        <c:lblOffset val="100"/>
        <c:tickLblSkip val="1"/>
        <c:noMultiLvlLbl val="0"/>
      </c:catAx>
      <c:valAx>
        <c:axId val="22987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93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35240118"/>
        <c:axId val="62529671"/>
      </c:bar3DChart>
      <c:catAx>
        <c:axId val="3524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29671"/>
        <c:crosses val="autoZero"/>
        <c:auto val="1"/>
        <c:lblOffset val="100"/>
        <c:tickLblSkip val="1"/>
        <c:noMultiLvlLbl val="0"/>
      </c:catAx>
      <c:valAx>
        <c:axId val="62529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40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7421456"/>
        <c:axId val="20369809"/>
      </c:bar3DChart>
      <c:catAx>
        <c:axId val="742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69809"/>
        <c:crosses val="autoZero"/>
        <c:auto val="1"/>
        <c:lblOffset val="100"/>
        <c:tickLblSkip val="2"/>
        <c:noMultiLvlLbl val="0"/>
      </c:catAx>
      <c:valAx>
        <c:axId val="20369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1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20228426"/>
        <c:axId val="12169595"/>
      </c:bar3DChart>
      <c:catAx>
        <c:axId val="2022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69595"/>
        <c:crosses val="autoZero"/>
        <c:auto val="1"/>
        <c:lblOffset val="100"/>
        <c:tickLblSkip val="1"/>
        <c:noMultiLvlLbl val="0"/>
      </c:catAx>
      <c:valAx>
        <c:axId val="12169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8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22578276"/>
        <c:axId val="11893317"/>
      </c:bar3DChart>
      <c:catAx>
        <c:axId val="2257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893317"/>
        <c:crosses val="autoZero"/>
        <c:auto val="1"/>
        <c:lblOffset val="100"/>
        <c:tickLblSkip val="1"/>
        <c:noMultiLvlLbl val="0"/>
      </c:catAx>
      <c:valAx>
        <c:axId val="11893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78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6830430"/>
        <c:axId val="53790191"/>
      </c:bar3DChart>
      <c:catAx>
        <c:axId val="683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90191"/>
        <c:crosses val="autoZero"/>
        <c:auto val="1"/>
        <c:lblOffset val="100"/>
        <c:tickLblSkip val="1"/>
        <c:noMultiLvlLbl val="0"/>
      </c:catAx>
      <c:valAx>
        <c:axId val="53790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0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46142008"/>
        <c:axId val="12848761"/>
      </c:bar3DChart>
      <c:catAx>
        <c:axId val="46142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48761"/>
        <c:crosses val="autoZero"/>
        <c:auto val="1"/>
        <c:lblOffset val="100"/>
        <c:tickLblSkip val="1"/>
        <c:noMultiLvlLbl val="0"/>
      </c:catAx>
      <c:valAx>
        <c:axId val="12848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2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7" sqref="B37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</f>
        <v>250267.09999999998</v>
      </c>
      <c r="E6" s="3">
        <f>D6/D151*100</f>
        <v>40.23689673096144</v>
      </c>
      <c r="F6" s="3">
        <f>D6/B6*100</f>
        <v>87.63571665185452</v>
      </c>
      <c r="G6" s="3">
        <f aca="true" t="shared" si="0" ref="G6:G43">D6/C6*100</f>
        <v>39.66076790361246</v>
      </c>
      <c r="H6" s="47">
        <f>B6-D6</f>
        <v>35309.5</v>
      </c>
      <c r="I6" s="47">
        <f aca="true" t="shared" si="1" ref="I6:I43">C6-D6</f>
        <v>380752.19999999995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6699.4+11261.7+10.2+8073.8+9792.3+0.1+0.8+7352+6.6+10108.4-0.1+7942.1+9848.6-0.1+7861.7+17351.9</f>
        <v>96309.4</v>
      </c>
      <c r="E7" s="95">
        <f>D7/D6*100</f>
        <v>38.48264514193036</v>
      </c>
      <c r="F7" s="95">
        <f>D7/B7*100</f>
        <v>93.5661345025206</v>
      </c>
      <c r="G7" s="95">
        <f>D7/C7*100</f>
        <v>39.575762930210864</v>
      </c>
      <c r="H7" s="105">
        <f>B7-D7</f>
        <v>6622.5</v>
      </c>
      <c r="I7" s="105">
        <f t="shared" si="1"/>
        <v>147045.1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12945+14658+9353.4+10.2+0.1+7+16015+13071.9+6973.3+1906+3.4+7.6+13882.5+6.6+747.5+21101.8+2656.1+15.6+10047+6403+9848.6+12369.9+15042.4+0.7+17351.9</f>
        <v>184424.5</v>
      </c>
      <c r="E8" s="1">
        <f>D8/D6*100</f>
        <v>73.69106846245472</v>
      </c>
      <c r="F8" s="1">
        <f>D8/B8*100</f>
        <v>87.58462856513265</v>
      </c>
      <c r="G8" s="1">
        <f t="shared" si="0"/>
        <v>37.422967425645936</v>
      </c>
      <c r="H8" s="44">
        <f>B8-D8</f>
        <v>26142.70000000001</v>
      </c>
      <c r="I8" s="44">
        <f t="shared" si="1"/>
        <v>308386.5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</f>
        <v>23.200000000000003</v>
      </c>
      <c r="E9" s="12">
        <f>D9/D6*100</f>
        <v>0.00927009582961564</v>
      </c>
      <c r="F9" s="119">
        <f>D9/B9*100</f>
        <v>47.93388429752067</v>
      </c>
      <c r="G9" s="1">
        <f t="shared" si="0"/>
        <v>25.081081081081084</v>
      </c>
      <c r="H9" s="44">
        <f aca="true" t="shared" si="2" ref="H9:H43">B9-D9</f>
        <v>25.199999999999996</v>
      </c>
      <c r="I9" s="44">
        <f t="shared" si="1"/>
        <v>69.3</v>
      </c>
    </row>
    <row r="10" spans="1:9" ht="18">
      <c r="A10" s="23" t="s">
        <v>1</v>
      </c>
      <c r="B10" s="42">
        <f>15274.4+877.6</f>
        <v>16152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</f>
        <v>14730</v>
      </c>
      <c r="E10" s="1">
        <f>D10/D6*100</f>
        <v>5.885711705613723</v>
      </c>
      <c r="F10" s="1">
        <f aca="true" t="shared" si="3" ref="F10:F41">D10/B10*100</f>
        <v>91.1961367013373</v>
      </c>
      <c r="G10" s="1">
        <f t="shared" si="0"/>
        <v>53.638730586457406</v>
      </c>
      <c r="H10" s="44">
        <f t="shared" si="2"/>
        <v>1422</v>
      </c>
      <c r="I10" s="44">
        <f t="shared" si="1"/>
        <v>12731.5</v>
      </c>
    </row>
    <row r="11" spans="1:9" ht="18">
      <c r="A11" s="23" t="s">
        <v>0</v>
      </c>
      <c r="B11" s="42">
        <f>46842.7-877.6</f>
        <v>45965.1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</f>
        <v>42731.3</v>
      </c>
      <c r="E11" s="1">
        <f>D11/D6*100</f>
        <v>17.074277841554085</v>
      </c>
      <c r="F11" s="1">
        <f t="shared" si="3"/>
        <v>92.96466231989054</v>
      </c>
      <c r="G11" s="1">
        <f t="shared" si="0"/>
        <v>52.81957466270295</v>
      </c>
      <c r="H11" s="44">
        <f t="shared" si="2"/>
        <v>3233.7999999999956</v>
      </c>
      <c r="I11" s="44">
        <f t="shared" si="1"/>
        <v>38169.2</v>
      </c>
    </row>
    <row r="12" spans="1:9" ht="18">
      <c r="A12" s="23" t="s">
        <v>14</v>
      </c>
      <c r="B12" s="42">
        <f>5838.7+110.6-16.9</f>
        <v>5932.400000000001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</f>
        <v>5313.199999999999</v>
      </c>
      <c r="E12" s="1">
        <f>D12/D6*100</f>
        <v>2.1230117742204224</v>
      </c>
      <c r="F12" s="1">
        <f t="shared" si="3"/>
        <v>89.56240307464093</v>
      </c>
      <c r="G12" s="1">
        <f t="shared" si="0"/>
        <v>37.874057282979045</v>
      </c>
      <c r="H12" s="44">
        <f t="shared" si="2"/>
        <v>619.2000000000016</v>
      </c>
      <c r="I12" s="44">
        <f t="shared" si="1"/>
        <v>8715.400000000001</v>
      </c>
    </row>
    <row r="13" spans="1:9" ht="18.75" thickBot="1">
      <c r="A13" s="23" t="s">
        <v>28</v>
      </c>
      <c r="B13" s="43">
        <f>B6-B8-B9-B10-B11-B12</f>
        <v>6911.499999999972</v>
      </c>
      <c r="C13" s="43">
        <f>C6-C8-C9-C10-C11-C12</f>
        <v>15725.19999999993</v>
      </c>
      <c r="D13" s="43">
        <f>D6-D8-D9-D10-D11-D12</f>
        <v>3044.899999999978</v>
      </c>
      <c r="E13" s="1">
        <f>D13/D6*100</f>
        <v>1.2166601203274334</v>
      </c>
      <c r="F13" s="1">
        <f t="shared" si="3"/>
        <v>44.05555957462187</v>
      </c>
      <c r="G13" s="1">
        <f t="shared" si="0"/>
        <v>19.363187749599316</v>
      </c>
      <c r="H13" s="44">
        <f t="shared" si="2"/>
        <v>3866.599999999994</v>
      </c>
      <c r="I13" s="44">
        <f t="shared" si="1"/>
        <v>12680.299999999952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173711.6+1513.4-3573.2</f>
        <v>171651.8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</f>
        <v>144949.50000000006</v>
      </c>
      <c r="E18" s="3">
        <f>D18/D151*100</f>
        <v>23.30437385778833</v>
      </c>
      <c r="F18" s="3">
        <f>D18/B18*100</f>
        <v>84.44391494875094</v>
      </c>
      <c r="G18" s="3">
        <f t="shared" si="0"/>
        <v>39.93934268900855</v>
      </c>
      <c r="H18" s="47">
        <f>B18-D18</f>
        <v>26702.29999999993</v>
      </c>
      <c r="I18" s="47">
        <f t="shared" si="1"/>
        <v>217974.59999999992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</f>
        <v>92476.50000000003</v>
      </c>
      <c r="E19" s="95">
        <f>D19/D18*100</f>
        <v>63.79911624393323</v>
      </c>
      <c r="F19" s="95">
        <f t="shared" si="3"/>
        <v>92.00653064148334</v>
      </c>
      <c r="G19" s="95">
        <f t="shared" si="0"/>
        <v>38.61143063520463</v>
      </c>
      <c r="H19" s="105">
        <f t="shared" si="2"/>
        <v>8034.299999999974</v>
      </c>
      <c r="I19" s="105">
        <f t="shared" si="1"/>
        <v>147028.99999999997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171651.8</v>
      </c>
      <c r="C25" s="43">
        <f>C18</f>
        <v>362924.1</v>
      </c>
      <c r="D25" s="43">
        <f>D18</f>
        <v>144949.50000000006</v>
      </c>
      <c r="E25" s="1">
        <f>D25/D18*100</f>
        <v>100</v>
      </c>
      <c r="F25" s="1">
        <f t="shared" si="3"/>
        <v>84.44391494875094</v>
      </c>
      <c r="G25" s="1">
        <f t="shared" si="0"/>
        <v>39.93934268900855</v>
      </c>
      <c r="H25" s="44">
        <f t="shared" si="2"/>
        <v>26702.29999999993</v>
      </c>
      <c r="I25" s="44">
        <f t="shared" si="1"/>
        <v>217974.59999999992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</f>
        <v>21492</v>
      </c>
      <c r="E33" s="3">
        <f>D33/D151*100</f>
        <v>3.4553937954362492</v>
      </c>
      <c r="F33" s="3">
        <f>D33/B33*100</f>
        <v>85.43149024128473</v>
      </c>
      <c r="G33" s="3">
        <f t="shared" si="0"/>
        <v>33.474497734568345</v>
      </c>
      <c r="H33" s="47">
        <f t="shared" si="2"/>
        <v>3665</v>
      </c>
      <c r="I33" s="47">
        <f t="shared" si="1"/>
        <v>42712.100000000006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1743.2+1833.7+1830.2+1935.3+81+1854.2+129.9+1804.7+34.4+1.5+1881.6+1967.7+0.1+1784.4+235.6</f>
        <v>17117.5</v>
      </c>
      <c r="E34" s="1">
        <f>D34/D33*100</f>
        <v>79.64591475898008</v>
      </c>
      <c r="F34" s="1">
        <f t="shared" si="3"/>
        <v>86.83752618949782</v>
      </c>
      <c r="G34" s="1">
        <f t="shared" si="0"/>
        <v>32.64823069191171</v>
      </c>
      <c r="H34" s="44">
        <f t="shared" si="2"/>
        <v>2594.5999999999985</v>
      </c>
      <c r="I34" s="44">
        <f t="shared" si="1"/>
        <v>35312.6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1636.9-73.7</f>
        <v>1563.2</v>
      </c>
      <c r="C36" s="43">
        <v>2945.3</v>
      </c>
      <c r="D36" s="44">
        <f>5.4+1.2+41.8+16.1+2.9+29.7+160.9+0.8+93.4+46.9+11.2+0.1+15.2+184.7+9.2+183.2+0.9+11.9+0.1+174+0.1+59.2+12.8+2+8.2+325.6+7.6-0.1+53.7+13.4</f>
        <v>1472.1000000000001</v>
      </c>
      <c r="E36" s="1">
        <f>D36/D33*100</f>
        <v>6.8495254048017875</v>
      </c>
      <c r="F36" s="1">
        <f t="shared" si="3"/>
        <v>94.17221084953941</v>
      </c>
      <c r="G36" s="1">
        <f t="shared" si="0"/>
        <v>49.981326180694666</v>
      </c>
      <c r="H36" s="44">
        <f t="shared" si="2"/>
        <v>91.09999999999991</v>
      </c>
      <c r="I36" s="44">
        <f t="shared" si="1"/>
        <v>1473.2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7.4+12.3+6.1+3.3+9.3+3.2+58.1+36.7+24.4+18.9-18.9</f>
        <v>160.80000000000004</v>
      </c>
      <c r="E37" s="17">
        <f>D37/D33*100</f>
        <v>0.7481853713009493</v>
      </c>
      <c r="F37" s="17">
        <f t="shared" si="3"/>
        <v>66.41883519206941</v>
      </c>
      <c r="G37" s="17">
        <f t="shared" si="0"/>
        <v>18.782852470505787</v>
      </c>
      <c r="H37" s="53">
        <f t="shared" si="2"/>
        <v>81.29999999999995</v>
      </c>
      <c r="I37" s="53">
        <f t="shared" si="1"/>
        <v>695.3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0.11864879955332215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3614.1000000000017</v>
      </c>
      <c r="C39" s="42">
        <f>C33-C34-C36-C37-C35-C38</f>
        <v>7891.8000000000075</v>
      </c>
      <c r="D39" s="42">
        <f>D33-D34-D36-D37-D35-D38</f>
        <v>2716.0999999999995</v>
      </c>
      <c r="E39" s="1">
        <f>D39/D33*100</f>
        <v>12.637725665363853</v>
      </c>
      <c r="F39" s="1">
        <f t="shared" si="3"/>
        <v>75.15287346780659</v>
      </c>
      <c r="G39" s="1">
        <f t="shared" si="0"/>
        <v>34.416736359258934</v>
      </c>
      <c r="H39" s="44">
        <f>B39-D39</f>
        <v>898.0000000000023</v>
      </c>
      <c r="I39" s="44">
        <f t="shared" si="1"/>
        <v>5175.700000000008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987.1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29.1+22+50.2+8.1+0.6+111.5+89.2+3+14.7+7.1+8.4+11.5+17.6+100.3+27.2+6.2-0.1+30.1+12.7+5+6.1+5+7.2+55.8+7.4+109.8-0.1+35+11.8+22.6+27.4+6.5+3.2</f>
        <v>852.0999999999999</v>
      </c>
      <c r="E43" s="3">
        <f>D43/D151*100</f>
        <v>0.13699707114699552</v>
      </c>
      <c r="F43" s="3">
        <f>D43/B43*100</f>
        <v>86.32357410596696</v>
      </c>
      <c r="G43" s="3">
        <f t="shared" si="0"/>
        <v>40.958469525091324</v>
      </c>
      <c r="H43" s="47">
        <f t="shared" si="2"/>
        <v>135.0000000000001</v>
      </c>
      <c r="I43" s="47">
        <f t="shared" si="1"/>
        <v>1228.3000000000002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102.9+155.5+3.1+3.7+452.3+6+17.2+314.1+59.3+95.2+2.2+579+1.9+71.6+375.2+7+7.3+568.3+0.1+96.1+326.4+4.1+518.1-0.1+350+35.2+5.1</f>
        <v>4156.8</v>
      </c>
      <c r="E45" s="3">
        <f>D45/D151*100</f>
        <v>0.6683129038186023</v>
      </c>
      <c r="F45" s="3">
        <f>D45/B45*100</f>
        <v>83.5789685332261</v>
      </c>
      <c r="G45" s="3">
        <f aca="true" t="shared" si="4" ref="G45:G76">D45/C45*100</f>
        <v>35.26297930098406</v>
      </c>
      <c r="H45" s="47">
        <f>B45-D45</f>
        <v>816.6999999999998</v>
      </c>
      <c r="I45" s="47">
        <f aca="true" t="shared" si="5" ref="I45:I77">C45-D45</f>
        <v>7631.2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102.7+154.9+447.3+314.1+572.1+284.8+559+325.4+510.8+301.6+29.6</f>
        <v>3602.3</v>
      </c>
      <c r="E46" s="1">
        <f>D46/D45*100</f>
        <v>86.6604118552733</v>
      </c>
      <c r="F46" s="1">
        <f aca="true" t="shared" si="6" ref="F46:F74">D46/B46*100</f>
        <v>84.40450807188549</v>
      </c>
      <c r="G46" s="1">
        <f t="shared" si="4"/>
        <v>34.21085121133555</v>
      </c>
      <c r="H46" s="44">
        <f aca="true" t="shared" si="7" ref="H46:H74">B46-D46</f>
        <v>665.5999999999995</v>
      </c>
      <c r="I46" s="44">
        <f t="shared" si="5"/>
        <v>6927.400000000001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0.00962278675904542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5.4+5.6+7.3+6</f>
        <v>24.3</v>
      </c>
      <c r="E48" s="1">
        <f>D48/D45*100</f>
        <v>0.5845842956120092</v>
      </c>
      <c r="F48" s="1">
        <f t="shared" si="6"/>
        <v>75</v>
      </c>
      <c r="G48" s="1">
        <f t="shared" si="4"/>
        <v>32.70524899057873</v>
      </c>
      <c r="H48" s="44">
        <f t="shared" si="7"/>
        <v>8.099999999999998</v>
      </c>
      <c r="I48" s="44">
        <f t="shared" si="5"/>
        <v>50.000000000000014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3.1+3.5+1+0.7+59.3+95.2+2.2+6-0.1+53.5+89.7+6.2+7.2+73.9+0.4+4+3.2+30.6+0.2</f>
        <v>439.79999999999995</v>
      </c>
      <c r="E49" s="1">
        <f>D49/D45*100</f>
        <v>10.580254041570438</v>
      </c>
      <c r="F49" s="1">
        <f t="shared" si="6"/>
        <v>80.38749771522572</v>
      </c>
      <c r="G49" s="1">
        <f t="shared" si="4"/>
        <v>50.83805340423072</v>
      </c>
      <c r="H49" s="44">
        <f t="shared" si="7"/>
        <v>107.30000000000007</v>
      </c>
      <c r="I49" s="44">
        <f t="shared" si="5"/>
        <v>425.30000000000007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90.00000000000004</v>
      </c>
      <c r="E50" s="1">
        <f>D50/D45*100</f>
        <v>2.1651270207852202</v>
      </c>
      <c r="F50" s="1">
        <f t="shared" si="6"/>
        <v>71.82761372705491</v>
      </c>
      <c r="G50" s="1">
        <f t="shared" si="4"/>
        <v>28.346456692913463</v>
      </c>
      <c r="H50" s="44">
        <f t="shared" si="7"/>
        <v>35.300000000000296</v>
      </c>
      <c r="I50" s="44">
        <f t="shared" si="5"/>
        <v>227.4999999999992</v>
      </c>
    </row>
    <row r="51" spans="1:9" ht="18.75" thickBot="1">
      <c r="A51" s="22" t="s">
        <v>4</v>
      </c>
      <c r="B51" s="45">
        <f>11337.9-60+83.1</f>
        <v>11361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</f>
        <v>8310.6</v>
      </c>
      <c r="E51" s="3">
        <f>D51/D151*100</f>
        <v>1.3361434801950722</v>
      </c>
      <c r="F51" s="3">
        <f>D51/B51*100</f>
        <v>73.1502508581991</v>
      </c>
      <c r="G51" s="3">
        <f t="shared" si="4"/>
        <v>33.351392350200456</v>
      </c>
      <c r="H51" s="47">
        <f>B51-D51</f>
        <v>3050.3999999999996</v>
      </c>
      <c r="I51" s="47">
        <f t="shared" si="5"/>
        <v>16607.699999999997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392.4+738.8+389.6+752.9+403.1+730.4+397.8+724.9+1.1+0.1+403</f>
        <v>4934.1</v>
      </c>
      <c r="E52" s="1">
        <f>D52/D51*100</f>
        <v>59.37116453685655</v>
      </c>
      <c r="F52" s="1">
        <f t="shared" si="6"/>
        <v>79.13298691301001</v>
      </c>
      <c r="G52" s="1">
        <f t="shared" si="4"/>
        <v>32.35602712237859</v>
      </c>
      <c r="H52" s="44">
        <f t="shared" si="7"/>
        <v>1301.0999999999995</v>
      </c>
      <c r="I52" s="44">
        <f t="shared" si="5"/>
        <v>10315.3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1.9+1.9+0.5+7.4+2.1+1.2+12.9+5.1+0.1+4.5+16.8+19.2+9.7+3.1+1.1+1.4+2.5+5.7+19.9+0.8+28.2+4+19.8+8.2+38.7+4.3+0.2+18.2+4.3+27.9+3.9</f>
        <v>275.49999999999994</v>
      </c>
      <c r="E54" s="1">
        <f>D54/D51*100</f>
        <v>3.315043438500228</v>
      </c>
      <c r="F54" s="1">
        <f t="shared" si="6"/>
        <v>77.2141255605381</v>
      </c>
      <c r="G54" s="1">
        <f t="shared" si="4"/>
        <v>34.00394964206368</v>
      </c>
      <c r="H54" s="44">
        <f t="shared" si="7"/>
        <v>81.30000000000007</v>
      </c>
      <c r="I54" s="44">
        <f t="shared" si="5"/>
        <v>534.7</v>
      </c>
    </row>
    <row r="55" spans="1:9" ht="18">
      <c r="A55" s="23" t="s">
        <v>0</v>
      </c>
      <c r="B55" s="42">
        <f>650.3-27</f>
        <v>623.3</v>
      </c>
      <c r="C55" s="43">
        <v>1048.5</v>
      </c>
      <c r="D55" s="44">
        <f>0.5+0.6+7.5+73.9+2.1+51.2+20.8+16.3+5.9+0.4+16.8+14.9+10.4+71.4+0.3+1.2+1.4+16+1.2+0.1+25+43+3.8+1.3+4.1+73.9-0.2+14.3+2.8+3+2.4</f>
        <v>486.3000000000001</v>
      </c>
      <c r="E55" s="1">
        <f>D55/D51*100</f>
        <v>5.851563064038698</v>
      </c>
      <c r="F55" s="1">
        <f t="shared" si="6"/>
        <v>78.02021498475857</v>
      </c>
      <c r="G55" s="1">
        <f t="shared" si="4"/>
        <v>46.38054363376253</v>
      </c>
      <c r="H55" s="44">
        <f t="shared" si="7"/>
        <v>136.99999999999983</v>
      </c>
      <c r="I55" s="44">
        <f t="shared" si="5"/>
        <v>562.1999999999998</v>
      </c>
    </row>
    <row r="56" spans="1:9" ht="18">
      <c r="A56" s="23" t="s">
        <v>14</v>
      </c>
      <c r="B56" s="42">
        <f>216.2-16.2</f>
        <v>200</v>
      </c>
      <c r="C56" s="43">
        <v>518.9</v>
      </c>
      <c r="D56" s="43">
        <f>34+46+40+40+40</f>
        <v>200</v>
      </c>
      <c r="E56" s="1">
        <f>D56/D51*100</f>
        <v>2.4065651096190406</v>
      </c>
      <c r="F56" s="1">
        <f>D56/B56*100</f>
        <v>100</v>
      </c>
      <c r="G56" s="1">
        <f>D56/C56*100</f>
        <v>38.54307188282906</v>
      </c>
      <c r="H56" s="44">
        <f t="shared" si="7"/>
        <v>0</v>
      </c>
      <c r="I56" s="44">
        <f t="shared" si="5"/>
        <v>318.9</v>
      </c>
    </row>
    <row r="57" spans="1:9" ht="18.75" thickBot="1">
      <c r="A57" s="23" t="s">
        <v>28</v>
      </c>
      <c r="B57" s="43">
        <f>B51-B52-B55-B54-B53-B56</f>
        <v>3945.7</v>
      </c>
      <c r="C57" s="43">
        <f>C51-C52-C55-C54-C53-C56</f>
        <v>7278.3</v>
      </c>
      <c r="D57" s="43">
        <f>D51-D52-D55-D54-D53-D56</f>
        <v>2414.7</v>
      </c>
      <c r="E57" s="1">
        <f>D57/D51*100</f>
        <v>29.055663850985486</v>
      </c>
      <c r="F57" s="1">
        <f t="shared" si="6"/>
        <v>61.19826646729351</v>
      </c>
      <c r="G57" s="1">
        <f t="shared" si="4"/>
        <v>33.17670335105725</v>
      </c>
      <c r="H57" s="44">
        <f>B57-D57</f>
        <v>1531</v>
      </c>
      <c r="I57" s="44">
        <f>C57-D57</f>
        <v>4863.6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2012.5-83.1</f>
        <v>1929.4</v>
      </c>
      <c r="C59" s="46">
        <f>7844.6+200</f>
        <v>8044.6</v>
      </c>
      <c r="D59" s="47">
        <f>55.6+0.2+146.1+0.4+60.8+0.4+59.3+73.6+0.1+18.6+1.9+67.3+0.4+57.5+0.6+144.6-4.5+32.9+1.2+79.7+73.5+4+0.1+78.7+72.2+0.1+9.9+53+0.1+12.7+6.3+29.9</f>
        <v>1137.2000000000003</v>
      </c>
      <c r="E59" s="3">
        <f>D59/D151*100</f>
        <v>0.1828342557309745</v>
      </c>
      <c r="F59" s="3">
        <f>D59/B59*100</f>
        <v>58.94060329636157</v>
      </c>
      <c r="G59" s="3">
        <f t="shared" si="4"/>
        <v>14.136190736643217</v>
      </c>
      <c r="H59" s="47">
        <f>B59-D59</f>
        <v>792.1999999999998</v>
      </c>
      <c r="I59" s="47">
        <f t="shared" si="5"/>
        <v>6907.4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55.6+146.1+60.8+59.3+73.6+0.1+67.3+144.6-4.5+79.7+66.8+72.2-0.1+53</f>
        <v>874.5</v>
      </c>
      <c r="E60" s="1">
        <f>D60/D59*100</f>
        <v>76.89940204009848</v>
      </c>
      <c r="F60" s="1">
        <f t="shared" si="6"/>
        <v>73.32103630418378</v>
      </c>
      <c r="G60" s="1">
        <f t="shared" si="4"/>
        <v>30.15205323587215</v>
      </c>
      <c r="H60" s="44">
        <f t="shared" si="7"/>
        <v>318.20000000000005</v>
      </c>
      <c r="I60" s="44">
        <f t="shared" si="5"/>
        <v>2025.8000000000002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0.2813928948294055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f>237.8-27</f>
        <v>210.8</v>
      </c>
      <c r="C62" s="43">
        <v>451.8</v>
      </c>
      <c r="D62" s="44">
        <f>0.4+18.6+55.1+0.5+32.9+0.7+67.5+3.7+0.4+6.3+12.6</f>
        <v>198.7</v>
      </c>
      <c r="E62" s="1">
        <f>D62/D59*100</f>
        <v>17.472740063313395</v>
      </c>
      <c r="F62" s="1">
        <f t="shared" si="6"/>
        <v>94.25996204933585</v>
      </c>
      <c r="G62" s="1">
        <f t="shared" si="4"/>
        <v>43.979637007525454</v>
      </c>
      <c r="H62" s="44">
        <f t="shared" si="7"/>
        <v>12.100000000000023</v>
      </c>
      <c r="I62" s="44">
        <f t="shared" si="5"/>
        <v>253.10000000000002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182.2000000000001</v>
      </c>
      <c r="C64" s="43">
        <f>C59-C60-C62-C63-C61</f>
        <v>642.3000000000001</v>
      </c>
      <c r="D64" s="43">
        <f>D59-D60-D62-D63-D61</f>
        <v>60.80000000000028</v>
      </c>
      <c r="E64" s="1">
        <f>D64/D59*100</f>
        <v>5.3464650017587285</v>
      </c>
      <c r="F64" s="1">
        <f t="shared" si="6"/>
        <v>33.36992316136128</v>
      </c>
      <c r="G64" s="1">
        <f t="shared" si="4"/>
        <v>9.46598162852254</v>
      </c>
      <c r="H64" s="44">
        <f t="shared" si="7"/>
        <v>121.39999999999982</v>
      </c>
      <c r="I64" s="44">
        <f t="shared" si="5"/>
        <v>581.4999999999998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240.29999999999995</v>
      </c>
      <c r="E69" s="35">
        <f>D69/D151*100</f>
        <v>0.03863442811480228</v>
      </c>
      <c r="F69" s="3">
        <f>D69/B69*100</f>
        <v>73.21755027422302</v>
      </c>
      <c r="G69" s="3">
        <f t="shared" si="4"/>
        <v>52.182410423452765</v>
      </c>
      <c r="H69" s="47">
        <f>B69-D69</f>
        <v>87.90000000000003</v>
      </c>
      <c r="I69" s="47">
        <f t="shared" si="5"/>
        <v>220.20000000000005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19.2+1.5+170.6+1.2+17.7+0.1+11+3+9.5</f>
        <v>233.79999999999995</v>
      </c>
      <c r="E70" s="1">
        <f>D70/D69*100</f>
        <v>97.29504785684561</v>
      </c>
      <c r="F70" s="1">
        <f t="shared" si="6"/>
        <v>81.03986135181974</v>
      </c>
      <c r="G70" s="1">
        <f t="shared" si="4"/>
        <v>80.89965397923874</v>
      </c>
      <c r="H70" s="44">
        <f t="shared" si="7"/>
        <v>54.700000000000045</v>
      </c>
      <c r="I70" s="44">
        <f t="shared" si="5"/>
        <v>55.200000000000045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2.780153977758769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4066.7-1513.4</f>
        <v>2553.2999999999997</v>
      </c>
      <c r="C77" s="62">
        <f>10000-100-5823.7-1513.4</f>
        <v>2562.9</v>
      </c>
      <c r="D77" s="63"/>
      <c r="E77" s="41"/>
      <c r="F77" s="41"/>
      <c r="G77" s="41"/>
      <c r="H77" s="63">
        <f>B77-D77</f>
        <v>2553.2999999999997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68272-200</f>
        <v>68072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</f>
        <v>32736.499999999996</v>
      </c>
      <c r="E90" s="3">
        <f>D90/D151*100</f>
        <v>5.263237436455368</v>
      </c>
      <c r="F90" s="3">
        <f aca="true" t="shared" si="10" ref="F90:F96">D90/B90*100</f>
        <v>48.090991890939</v>
      </c>
      <c r="G90" s="3">
        <f t="shared" si="8"/>
        <v>20.68980118855834</v>
      </c>
      <c r="H90" s="47">
        <f aca="true" t="shared" si="11" ref="H90:H96">B90-D90</f>
        <v>35335.5</v>
      </c>
      <c r="I90" s="47">
        <f t="shared" si="9"/>
        <v>125488.79999999999</v>
      </c>
    </row>
    <row r="91" spans="1:9" ht="18">
      <c r="A91" s="23" t="s">
        <v>3</v>
      </c>
      <c r="B91" s="42">
        <f>62378.4-200</f>
        <v>62178.4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</f>
        <v>29462.700000000004</v>
      </c>
      <c r="E91" s="1">
        <f>D91/D90*100</f>
        <v>89.9995417958548</v>
      </c>
      <c r="F91" s="1">
        <f t="shared" si="10"/>
        <v>47.38413982990878</v>
      </c>
      <c r="G91" s="1">
        <f t="shared" si="8"/>
        <v>19.923356879419966</v>
      </c>
      <c r="H91" s="44">
        <f t="shared" si="11"/>
        <v>32715.699999999997</v>
      </c>
      <c r="I91" s="44">
        <f t="shared" si="9"/>
        <v>118417.5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48.5+5.1+5+1.3+22.8+67.3+62.7+3.5+1.4+40.6+112.7+571.4+55.5+1.7+2.4+3.1+83.6+0.9+1.4+3.5+0.9</f>
        <v>1095.3000000000002</v>
      </c>
      <c r="E92" s="1">
        <f>D92/D90*100</f>
        <v>3.3458066683976613</v>
      </c>
      <c r="F92" s="1">
        <f t="shared" si="10"/>
        <v>68.47336834208554</v>
      </c>
      <c r="G92" s="1">
        <f t="shared" si="8"/>
        <v>41.79577196061972</v>
      </c>
      <c r="H92" s="44">
        <f t="shared" si="11"/>
        <v>504.2999999999997</v>
      </c>
      <c r="I92" s="44">
        <f t="shared" si="9"/>
        <v>1525.2999999999997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2178.499999999992</v>
      </c>
      <c r="E94" s="1">
        <f>D94/D90*100</f>
        <v>6.6546515357475355</v>
      </c>
      <c r="F94" s="1">
        <f t="shared" si="10"/>
        <v>50.73358174196536</v>
      </c>
      <c r="G94" s="1">
        <f>D94/C94*100</f>
        <v>28.202472651951567</v>
      </c>
      <c r="H94" s="44">
        <f t="shared" si="11"/>
        <v>2115.5000000000064</v>
      </c>
      <c r="I94" s="44">
        <f>C94-D94</f>
        <v>5545.9999999999845</v>
      </c>
    </row>
    <row r="95" spans="1:9" ht="18.75">
      <c r="A95" s="108" t="s">
        <v>12</v>
      </c>
      <c r="B95" s="128">
        <f>29018.3-90+186</f>
        <v>29114.3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</f>
        <v>25284.5</v>
      </c>
      <c r="E95" s="107">
        <f>D95/D151*100</f>
        <v>4.065136070198578</v>
      </c>
      <c r="F95" s="110">
        <f t="shared" si="10"/>
        <v>86.84563942804738</v>
      </c>
      <c r="G95" s="106">
        <f>D95/C95*100</f>
        <v>38.78151395840012</v>
      </c>
      <c r="H95" s="111">
        <f t="shared" si="11"/>
        <v>3829.7999999999993</v>
      </c>
      <c r="I95" s="121">
        <f>C95-D95</f>
        <v>39912.8</v>
      </c>
    </row>
    <row r="96" spans="1:9" ht="18.75" thickBot="1">
      <c r="A96" s="109" t="s">
        <v>85</v>
      </c>
      <c r="B96" s="113">
        <f>4344.7+186</f>
        <v>4530.7</v>
      </c>
      <c r="C96" s="114">
        <f>10660.3-133.5</f>
        <v>10526.8</v>
      </c>
      <c r="D96" s="115">
        <f>69.1+1043.7+68.3+1051.8+1+68.3+66.1+938.4+3+68.7+11.3+4.3+734</f>
        <v>4128</v>
      </c>
      <c r="E96" s="116">
        <f>D96/D95*100</f>
        <v>16.326207755739684</v>
      </c>
      <c r="F96" s="117">
        <f t="shared" si="10"/>
        <v>91.11174873639835</v>
      </c>
      <c r="G96" s="118">
        <f>D96/C96*100</f>
        <v>39.214196146977244</v>
      </c>
      <c r="H96" s="122">
        <f t="shared" si="11"/>
        <v>402.6999999999998</v>
      </c>
      <c r="I96" s="123">
        <f>C96-D96</f>
        <v>6398.799999999999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</f>
        <v>3660.999999999999</v>
      </c>
      <c r="E102" s="19">
        <f>D102/D151*100</f>
        <v>0.588600255215527</v>
      </c>
      <c r="F102" s="19">
        <f>D102/B102*100</f>
        <v>60.74533749253334</v>
      </c>
      <c r="G102" s="19">
        <f aca="true" t="shared" si="12" ref="G102:G149">D102/C102*100</f>
        <v>28.67122461605932</v>
      </c>
      <c r="H102" s="79">
        <f aca="true" t="shared" si="13" ref="H102:H107">B102-D102</f>
        <v>2365.800000000001</v>
      </c>
      <c r="I102" s="79">
        <f aca="true" t="shared" si="14" ref="I102:I149">C102-D102</f>
        <v>9107.900000000001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17.3+10+11+0.1+10.9</f>
        <v>49.3</v>
      </c>
      <c r="E103" s="83">
        <f>D103/D102*100</f>
        <v>1.3466266047528</v>
      </c>
      <c r="F103" s="1">
        <f>D103/B103*100</f>
        <v>45.56377079482439</v>
      </c>
      <c r="G103" s="83">
        <f>D103/C103*100</f>
        <v>19.027402547279042</v>
      </c>
      <c r="H103" s="87">
        <f t="shared" si="13"/>
        <v>58.900000000000006</v>
      </c>
      <c r="I103" s="87">
        <f t="shared" si="14"/>
        <v>209.8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139.3+4+202+15.3-0.1+4+25.4+141.4+9.8+31.2+1.1+390.1+50+2+0.1+51.6+111.9+69.9+132+193.8+143.3+175.1+39.1+393+24.9+117+131.2+30.6+5+5+134.6+137.3+5+34.9+31.2+66.7</f>
        <v>3048.7</v>
      </c>
      <c r="E104" s="1">
        <f>D104/D102*100</f>
        <v>83.27506145861788</v>
      </c>
      <c r="F104" s="1">
        <f aca="true" t="shared" si="15" ref="F104:F149">D104/B104*100</f>
        <v>60.638065119239414</v>
      </c>
      <c r="G104" s="1">
        <f t="shared" si="12"/>
        <v>29.06762773757424</v>
      </c>
      <c r="H104" s="44">
        <f t="shared" si="13"/>
        <v>1979</v>
      </c>
      <c r="I104" s="44">
        <f t="shared" si="14"/>
        <v>7439.600000000001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562.9999999999991</v>
      </c>
      <c r="E106" s="84">
        <f>D106/D102*100</f>
        <v>15.378311936629316</v>
      </c>
      <c r="F106" s="84">
        <f t="shared" si="15"/>
        <v>63.19452239308551</v>
      </c>
      <c r="G106" s="84">
        <f t="shared" si="12"/>
        <v>27.85060598565417</v>
      </c>
      <c r="H106" s="123">
        <f>B106-D106</f>
        <v>327.90000000000146</v>
      </c>
      <c r="I106" s="123">
        <f t="shared" si="14"/>
        <v>1458.500000000001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141671.9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128896.50000000001</v>
      </c>
      <c r="E107" s="82">
        <f>D107/D151*100</f>
        <v>20.72343971493805</v>
      </c>
      <c r="F107" s="82">
        <f>D107/B107*100</f>
        <v>90.98240370885125</v>
      </c>
      <c r="G107" s="82">
        <f t="shared" si="12"/>
        <v>24.06456498337092</v>
      </c>
      <c r="H107" s="81">
        <f t="shared" si="13"/>
        <v>12775.39999999998</v>
      </c>
      <c r="I107" s="81">
        <f t="shared" si="14"/>
        <v>406731.29999999993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12.6+3.2+110.8+149.9+0.1+86+66+19.9+30.9+1.3+4.4+3.9+8.5+1.6+0.1+167.2+12.2+0.7+2+1.4+0.1+115.6+14.7+10.7+8.1+0.6+3.1+4.1+2.8</f>
        <v>842.5000000000002</v>
      </c>
      <c r="E108" s="6">
        <f>D108/D107*100</f>
        <v>0.6536251954087196</v>
      </c>
      <c r="F108" s="6">
        <f t="shared" si="15"/>
        <v>41.41880930141096</v>
      </c>
      <c r="G108" s="6">
        <f t="shared" si="12"/>
        <v>20.57085652895791</v>
      </c>
      <c r="H108" s="61">
        <f aca="true" t="shared" si="16" ref="H108:H149">B108-D108</f>
        <v>1191.5999999999997</v>
      </c>
      <c r="I108" s="61">
        <f t="shared" si="14"/>
        <v>3253.0999999999995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68.3+138.7+47.8+60.9+18.1+30+81.4+40.6+14.7+2.7</f>
        <v>503.20000000000005</v>
      </c>
      <c r="E109" s="1">
        <f>D109/D108*100</f>
        <v>59.72700296735904</v>
      </c>
      <c r="F109" s="1">
        <f t="shared" si="15"/>
        <v>36.52729384436702</v>
      </c>
      <c r="G109" s="1">
        <f t="shared" si="12"/>
        <v>19.105474979117627</v>
      </c>
      <c r="H109" s="44">
        <f t="shared" si="16"/>
        <v>874.3999999999999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11.8+87.5+28</f>
        <v>127.3</v>
      </c>
      <c r="E110" s="6">
        <f>D110/D107*100</f>
        <v>0.09876140934781004</v>
      </c>
      <c r="F110" s="6">
        <f>D110/B110*100</f>
        <v>22.34509390907495</v>
      </c>
      <c r="G110" s="6">
        <f t="shared" si="12"/>
        <v>10.830355623617491</v>
      </c>
      <c r="H110" s="61">
        <f t="shared" si="16"/>
        <v>442.40000000000003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>
        <f>9.1</f>
        <v>9.1</v>
      </c>
      <c r="E113" s="6">
        <f>D113/D107*100</f>
        <v>0.0070599279266698465</v>
      </c>
      <c r="F113" s="6">
        <f t="shared" si="15"/>
        <v>20.681818181818183</v>
      </c>
      <c r="G113" s="6">
        <f t="shared" si="12"/>
        <v>15.166666666666668</v>
      </c>
      <c r="H113" s="61">
        <f t="shared" si="16"/>
        <v>34.9</v>
      </c>
      <c r="I113" s="61">
        <f t="shared" si="14"/>
        <v>50.9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136.4+40+10+2+0.1+10.6+142+54.3+10.6+6.6+21.9+41.3+8.2+239.5+0.2+6.2+0.7+26.9+145.7+54.9+4+2+1.1+3.5+2.2</f>
        <v>970.9000000000001</v>
      </c>
      <c r="E114" s="6">
        <f>D114/D107*100</f>
        <v>0.7532400026377752</v>
      </c>
      <c r="F114" s="6">
        <f t="shared" si="15"/>
        <v>72.22346202484566</v>
      </c>
      <c r="G114" s="6">
        <f t="shared" si="12"/>
        <v>33.302462783837555</v>
      </c>
      <c r="H114" s="61">
        <f t="shared" si="16"/>
        <v>373.39999999999986</v>
      </c>
      <c r="I114" s="61">
        <f t="shared" si="14"/>
        <v>1944.5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39+5+6.2+39.1+4.9+0.4+0.8+39+0.1+5.5+0.9+39+4.8+1.3</f>
        <v>186.00000000000006</v>
      </c>
      <c r="E118" s="6">
        <f>D118/D107*100</f>
        <v>0.14430182355610902</v>
      </c>
      <c r="F118" s="6">
        <f t="shared" si="15"/>
        <v>82.30088495575224</v>
      </c>
      <c r="G118" s="6">
        <f t="shared" si="12"/>
        <v>43.99243140964996</v>
      </c>
      <c r="H118" s="61">
        <f t="shared" si="16"/>
        <v>39.99999999999994</v>
      </c>
      <c r="I118" s="61">
        <f t="shared" si="14"/>
        <v>236.79999999999995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</f>
        <v>156.2</v>
      </c>
      <c r="E119" s="1">
        <f>D119/D118*100</f>
        <v>83.97849462365589</v>
      </c>
      <c r="F119" s="1">
        <f t="shared" si="15"/>
        <v>80.02049180327869</v>
      </c>
      <c r="G119" s="1">
        <f t="shared" si="12"/>
        <v>44.45076835515083</v>
      </c>
      <c r="H119" s="44">
        <f t="shared" si="16"/>
        <v>39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f>81-45</f>
        <v>36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36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f>18022.9-980</f>
        <v>17042.9</v>
      </c>
      <c r="C124" s="53">
        <f>33585.8+9933.2</f>
        <v>43519</v>
      </c>
      <c r="D124" s="76">
        <f>3483.8+2635.6+1853.3+812.9+1333.3+1694.1+1722.4+661.9+934+1328</f>
        <v>16459.3</v>
      </c>
      <c r="E124" s="17">
        <f>D124/D107*100</f>
        <v>12.76939249708099</v>
      </c>
      <c r="F124" s="6">
        <f t="shared" si="15"/>
        <v>96.57570014492838</v>
      </c>
      <c r="G124" s="6">
        <f t="shared" si="12"/>
        <v>37.8209517681932</v>
      </c>
      <c r="H124" s="61">
        <f t="shared" si="16"/>
        <v>583.6000000000022</v>
      </c>
      <c r="I124" s="61">
        <f t="shared" si="14"/>
        <v>27059.7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10+6</f>
        <v>16</v>
      </c>
      <c r="E125" s="17">
        <f>D125/D107*100</f>
        <v>0.012413060090848083</v>
      </c>
      <c r="F125" s="6">
        <f t="shared" si="15"/>
        <v>14.545454545454545</v>
      </c>
      <c r="G125" s="6">
        <f t="shared" si="12"/>
        <v>2.302158273381295</v>
      </c>
      <c r="H125" s="61">
        <f t="shared" si="16"/>
        <v>94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6.5+6.7+0.9+10.2+6.4+2.4+29+2.5+26.7+1.1+7.5+20.9+3.3+0.1+0.1+0.6+54.3+6.4+19+0.1</f>
        <v>204.69999999999996</v>
      </c>
      <c r="E128" s="17">
        <f>D128/D107*100</f>
        <v>0.15880958753728763</v>
      </c>
      <c r="F128" s="6">
        <f t="shared" si="15"/>
        <v>30.465843131418364</v>
      </c>
      <c r="G128" s="6">
        <f t="shared" si="12"/>
        <v>16.332881193648767</v>
      </c>
      <c r="H128" s="61">
        <f t="shared" si="16"/>
        <v>467.20000000000005</v>
      </c>
      <c r="I128" s="61">
        <f t="shared" si="14"/>
        <v>1048.6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</f>
        <v>25.6</v>
      </c>
      <c r="E129" s="1">
        <f>D129/D128*100</f>
        <v>12.506106497313144</v>
      </c>
      <c r="F129" s="1">
        <f>D129/B129*100</f>
        <v>12.343297974927676</v>
      </c>
      <c r="G129" s="1">
        <f t="shared" si="12"/>
        <v>5.57006092254134</v>
      </c>
      <c r="H129" s="44">
        <f t="shared" si="16"/>
        <v>181.8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f>45.1-20</f>
        <v>25.1</v>
      </c>
      <c r="C134" s="53">
        <v>108.1</v>
      </c>
      <c r="D134" s="76">
        <f>3.8+10.3+1.3</f>
        <v>15.400000000000002</v>
      </c>
      <c r="E134" s="17">
        <f>D134/D107*100</f>
        <v>0.011947570337441281</v>
      </c>
      <c r="F134" s="6">
        <f t="shared" si="15"/>
        <v>61.354581673306775</v>
      </c>
      <c r="G134" s="6">
        <f t="shared" si="12"/>
        <v>14.246068455134136</v>
      </c>
      <c r="H134" s="61">
        <f t="shared" si="16"/>
        <v>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4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4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0.5+1.3+15.9+33.5+3+0.6+15.2+1.3+36.5+1.9+0.3+0.3+0.6+5+2+16.5+0.1+0.5+1.2</f>
        <v>136.19999999999996</v>
      </c>
      <c r="E137" s="17">
        <f>D137/D107*100</f>
        <v>0.10566617402334427</v>
      </c>
      <c r="F137" s="6">
        <f t="shared" si="15"/>
        <v>66.40663091175036</v>
      </c>
      <c r="G137" s="6">
        <f>D137/C137*100</f>
        <v>35.72927597061909</v>
      </c>
      <c r="H137" s="61">
        <f t="shared" si="16"/>
        <v>68.90000000000003</v>
      </c>
      <c r="I137" s="61">
        <f t="shared" si="14"/>
        <v>245.00000000000003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15.9+33.5+15.2+36.5+0.3+4.6+16.5-0.1+1.2</f>
        <v>123.6</v>
      </c>
      <c r="E138" s="1">
        <f>D138/D137*100</f>
        <v>90.74889867841411</v>
      </c>
      <c r="F138" s="1">
        <f t="shared" si="15"/>
        <v>73.44028520499107</v>
      </c>
      <c r="G138" s="1">
        <f>D138/C138*100</f>
        <v>40.37896112381574</v>
      </c>
      <c r="H138" s="44">
        <f t="shared" si="16"/>
        <v>44.70000000000002</v>
      </c>
      <c r="I138" s="44">
        <f t="shared" si="14"/>
        <v>182.50000000000003</v>
      </c>
    </row>
    <row r="139" spans="1:9" s="2" customFormat="1" ht="18.75">
      <c r="A139" s="16" t="s">
        <v>102</v>
      </c>
      <c r="B139" s="73">
        <f>607.1</f>
        <v>607.1</v>
      </c>
      <c r="C139" s="53">
        <f>1397.4+115.2</f>
        <v>1512.6000000000001</v>
      </c>
      <c r="D139" s="76">
        <f>26+59.9+0.4-0.1+0.1+27.3+5.8+57.7+6.3+46.3+13.6+50.5+6-0.1+43.3+3.1+0.2+52.2+16.7+42.4+4.7+8</f>
        <v>470.3</v>
      </c>
      <c r="E139" s="17">
        <f>D139/D107*100</f>
        <v>0.36486638504536584</v>
      </c>
      <c r="F139" s="6">
        <f t="shared" si="15"/>
        <v>77.46664470433207</v>
      </c>
      <c r="G139" s="6">
        <f t="shared" si="12"/>
        <v>31.092159196086204</v>
      </c>
      <c r="H139" s="61">
        <f t="shared" si="16"/>
        <v>136.8</v>
      </c>
      <c r="I139" s="61">
        <f t="shared" si="14"/>
        <v>1042.3000000000002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26+59.9+27.3+57.1-0.1+46.3+42.7-0.1+36.4+51.8+8.5+28</f>
        <v>383.79999999999995</v>
      </c>
      <c r="E140" s="1">
        <f>D140/D139*100</f>
        <v>81.60748458430788</v>
      </c>
      <c r="F140" s="1">
        <f aca="true" t="shared" si="17" ref="F140:F148">D140/B140*100</f>
        <v>87.74577046181984</v>
      </c>
      <c r="G140" s="1">
        <f t="shared" si="12"/>
        <v>32.5612963434292</v>
      </c>
      <c r="H140" s="44">
        <f t="shared" si="16"/>
        <v>53.60000000000002</v>
      </c>
      <c r="I140" s="44">
        <f t="shared" si="14"/>
        <v>794.9000000000001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3.8060812247501588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0.23274487670340155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22207-656.4-186-4435.4</f>
        <v>16929.199999999997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</f>
        <v>14575.100000000002</v>
      </c>
      <c r="E144" s="17">
        <f>D144/D107*100</f>
        <v>11.307599508132494</v>
      </c>
      <c r="F144" s="99">
        <f t="shared" si="17"/>
        <v>86.09444037520973</v>
      </c>
      <c r="G144" s="6">
        <f t="shared" si="12"/>
        <v>22.866847612921447</v>
      </c>
      <c r="H144" s="61">
        <f t="shared" si="16"/>
        <v>2354.099999999995</v>
      </c>
      <c r="I144" s="61">
        <f t="shared" si="14"/>
        <v>49163.899999999994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0.0148956721090177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1601.8+39.7+92.5+565.2+121.3+853.6+638.8+424+800.9</f>
        <v>5137.799999999999</v>
      </c>
      <c r="E147" s="17">
        <f>D147/D107*100</f>
        <v>3.985988758422454</v>
      </c>
      <c r="F147" s="99">
        <f t="shared" si="17"/>
        <v>98.80194611642081</v>
      </c>
      <c r="G147" s="6">
        <f t="shared" si="12"/>
        <v>48.69583349129923</v>
      </c>
      <c r="H147" s="61">
        <f t="shared" si="16"/>
        <v>62.30000000000109</v>
      </c>
      <c r="I147" s="61">
        <f t="shared" si="14"/>
        <v>5413</v>
      </c>
      <c r="K147" s="38"/>
      <c r="L147" s="38"/>
    </row>
    <row r="148" spans="1:12" s="2" customFormat="1" ht="19.5" customHeight="1">
      <c r="A148" s="16" t="s">
        <v>51</v>
      </c>
      <c r="B148" s="73">
        <f>73575.6+155+3573.2+656.4+980+4435.4</f>
        <v>83375.59999999999</v>
      </c>
      <c r="C148" s="53">
        <f>376354.8-1000+14285.9-198-200-300-15786.4</f>
        <v>373156.3</v>
      </c>
      <c r="D148" s="76">
        <f>69938.3+2324.7+1312.6+155+2603.6+1211+415</f>
        <v>77960.20000000001</v>
      </c>
      <c r="E148" s="17">
        <f>D148/D107*100</f>
        <v>60.48279045590842</v>
      </c>
      <c r="F148" s="6">
        <f t="shared" si="17"/>
        <v>93.50481435815756</v>
      </c>
      <c r="G148" s="6">
        <f t="shared" si="12"/>
        <v>20.892103389384022</v>
      </c>
      <c r="H148" s="61">
        <f t="shared" si="16"/>
        <v>5415.39999999998</v>
      </c>
      <c r="I148" s="61">
        <f t="shared" si="14"/>
        <v>295196.1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819+819+819.1+819+819+819.1+819+819+819.1+819+819+819.1+819.1+819</f>
        <v>11466.5</v>
      </c>
      <c r="E149" s="17">
        <f>D149/D107*100</f>
        <v>8.895897095731845</v>
      </c>
      <c r="F149" s="6">
        <f t="shared" si="15"/>
        <v>93.33360465589516</v>
      </c>
      <c r="G149" s="6">
        <f t="shared" si="12"/>
        <v>38.889001939956316</v>
      </c>
      <c r="H149" s="61">
        <f t="shared" si="16"/>
        <v>819</v>
      </c>
      <c r="I149" s="61">
        <f t="shared" si="14"/>
        <v>18018.7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151567.3</v>
      </c>
      <c r="C150" s="77">
        <f>C43+C69+C72+C77+C79+C87+C102+C107+C100+C84+C98</f>
        <v>553500.4999999999</v>
      </c>
      <c r="D150" s="53">
        <f>D43+D69+D72+D77+D79+D87+D102+D107+D100+D84+D98</f>
        <v>133649.90000000002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621984.1000000001</v>
      </c>
      <c r="E151" s="31">
        <v>100</v>
      </c>
      <c r="F151" s="3">
        <f>D151/B151*100</f>
        <v>82.99729024267187</v>
      </c>
      <c r="G151" s="3">
        <f aca="true" t="shared" si="18" ref="G151:G157">D151/C151*100</f>
        <v>33.08740218153692</v>
      </c>
      <c r="H151" s="47">
        <f aca="true" t="shared" si="19" ref="H151:H157">B151-D151</f>
        <v>127418.79999999993</v>
      </c>
      <c r="I151" s="47">
        <f aca="true" t="shared" si="20" ref="I151:I157">C151-D151</f>
        <v>1257837.4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304894.3000000001</v>
      </c>
      <c r="C152" s="60">
        <f>C8+C20+C34+C52+C60+C91+C115+C119+C46+C140+C131+C103</f>
        <v>723589.8999999999</v>
      </c>
      <c r="D152" s="60">
        <f>D8+D20+D34+D52+D60+D91+D115+D119+D46+D140+D131+D103</f>
        <v>241004.9</v>
      </c>
      <c r="E152" s="6">
        <f>D152/D151*100</f>
        <v>38.74775898612199</v>
      </c>
      <c r="F152" s="6">
        <f aca="true" t="shared" si="21" ref="F152:F157">D152/B152*100</f>
        <v>79.04539376433077</v>
      </c>
      <c r="G152" s="6">
        <f t="shared" si="18"/>
        <v>33.30683581957128</v>
      </c>
      <c r="H152" s="61">
        <f t="shared" si="19"/>
        <v>63889.40000000011</v>
      </c>
      <c r="I152" s="72">
        <f t="shared" si="20"/>
        <v>482584.9999999999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56609.7</v>
      </c>
      <c r="C153" s="61">
        <f>C11+C23+C36+C55+C62+C92+C49+C141+C109+C112+C96+C138</f>
        <v>102336.00000000003</v>
      </c>
      <c r="D153" s="61">
        <f>D11+D23+D36+D55+D62+D92+D49+D141+D109+D112+D96+D138</f>
        <v>51196.200000000004</v>
      </c>
      <c r="E153" s="6">
        <f>D153/D151*100</f>
        <v>8.23111073096563</v>
      </c>
      <c r="F153" s="6">
        <f t="shared" si="21"/>
        <v>90.4371512302662</v>
      </c>
      <c r="G153" s="6">
        <f t="shared" si="18"/>
        <v>50.027556285178235</v>
      </c>
      <c r="H153" s="61">
        <f t="shared" si="19"/>
        <v>5413.499999999993</v>
      </c>
      <c r="I153" s="72">
        <f t="shared" si="20"/>
        <v>51139.800000000025</v>
      </c>
      <c r="K153" s="39"/>
      <c r="L153" s="90"/>
    </row>
    <row r="154" spans="1:12" ht="18.75">
      <c r="A154" s="18" t="s">
        <v>1</v>
      </c>
      <c r="B154" s="60">
        <f>B22+B10+B54+B48+B61+B35+B123</f>
        <v>16884.9</v>
      </c>
      <c r="C154" s="60">
        <f>C22+C10+C54+C48+C61+C35+C123</f>
        <v>28689.1</v>
      </c>
      <c r="D154" s="60">
        <f>D22+D10+D54+D48+D61+D35+D123</f>
        <v>15033</v>
      </c>
      <c r="E154" s="6">
        <f>D154/D151*100</f>
        <v>2.416942812525271</v>
      </c>
      <c r="F154" s="6">
        <f t="shared" si="21"/>
        <v>89.03221221327932</v>
      </c>
      <c r="G154" s="6">
        <f t="shared" si="18"/>
        <v>52.39969186903737</v>
      </c>
      <c r="H154" s="61">
        <f t="shared" si="19"/>
        <v>1851.9000000000015</v>
      </c>
      <c r="I154" s="72">
        <f t="shared" si="20"/>
        <v>13656.099999999999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11411.2</v>
      </c>
      <c r="C155" s="60">
        <f>C12+C24+C104+C63+C38+C93+C129+C56+C136</f>
        <v>29683.3</v>
      </c>
      <c r="D155" s="60">
        <f>D12+D24+D104+D63+D38+D93+D129+D56</f>
        <v>8612.999999999998</v>
      </c>
      <c r="E155" s="6">
        <f>D155/D151*100</f>
        <v>1.3847620863620143</v>
      </c>
      <c r="F155" s="6">
        <f t="shared" si="21"/>
        <v>75.4784772854739</v>
      </c>
      <c r="G155" s="6">
        <f t="shared" si="18"/>
        <v>29.016315571381885</v>
      </c>
      <c r="H155" s="61">
        <f>B155-D155</f>
        <v>2798.2000000000025</v>
      </c>
      <c r="I155" s="72">
        <f t="shared" si="20"/>
        <v>21070.300000000003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23.6</v>
      </c>
      <c r="E156" s="6">
        <f>D156/D151*100</f>
        <v>0.0037943092114412565</v>
      </c>
      <c r="F156" s="6">
        <f t="shared" si="21"/>
        <v>47.967479674796756</v>
      </c>
      <c r="G156" s="6">
        <f t="shared" si="18"/>
        <v>12.627073301230604</v>
      </c>
      <c r="H156" s="61">
        <f t="shared" si="19"/>
        <v>25.599999999999994</v>
      </c>
      <c r="I156" s="72">
        <f t="shared" si="20"/>
        <v>163.3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359553.59999999986</v>
      </c>
      <c r="C157" s="78">
        <f>C151-C152-C153-C154-C155-C156</f>
        <v>995336.3</v>
      </c>
      <c r="D157" s="78">
        <f>D151-D152-D153-D154-D155-D156</f>
        <v>306113.4000000001</v>
      </c>
      <c r="E157" s="36">
        <f>D157/D151*100</f>
        <v>49.21563107481365</v>
      </c>
      <c r="F157" s="36">
        <f t="shared" si="21"/>
        <v>85.13706996675884</v>
      </c>
      <c r="G157" s="36">
        <f t="shared" si="18"/>
        <v>30.754771025632248</v>
      </c>
      <c r="H157" s="126">
        <f t="shared" si="19"/>
        <v>53440.19999999978</v>
      </c>
      <c r="I157" s="126">
        <f t="shared" si="20"/>
        <v>689222.8999999999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621984.1000000001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621984.1000000001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2017-05-19T12:17:58Z</cp:lastPrinted>
  <dcterms:created xsi:type="dcterms:W3CDTF">2000-06-20T04:48:00Z</dcterms:created>
  <dcterms:modified xsi:type="dcterms:W3CDTF">2017-05-29T05:06:28Z</dcterms:modified>
  <cp:category/>
  <cp:version/>
  <cp:contentType/>
  <cp:contentStatus/>
</cp:coreProperties>
</file>